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  <sheet name="Sheet1" sheetId="6" r:id="rId6"/>
  </sheets>
  <definedNames>
    <definedName name="_xlnm.Print_Area" localSheetId="5">'Sheet1'!$A$21:$A$24</definedName>
    <definedName name="_xlnm.Print_Area" localSheetId="0">'งบทดลอง'!$A$1:$C$62</definedName>
    <definedName name="_xlnm.Print_Area" localSheetId="1">'หมายเหตุ1'!$A$1:$D$69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<sst xmlns="http://schemas.openxmlformats.org/spreadsheetml/2006/main" count="237" uniqueCount="196">
  <si>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</si>
  <si>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</si>
  <si>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</si>
  <si>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</si>
  <si>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</si>
  <si>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</si>
  <si>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</si>
  <si>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</si>
  <si>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</si>
  <si>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</si>
  <si>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</si>
  <si>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</si>
  <si>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</si>
  <si>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</si>
  <si>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</si>
  <si>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</si>
  <si>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</si>
  <si>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</si>
  <si>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</si>
  <si>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</si>
  <si>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</si>
  <si>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</si>
  <si>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</si>
  <si>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</si>
  <si>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</si>
  <si>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</si>
  <si>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</si>
  <si>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</si>
  <si>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</si>
  <si>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</si>
  <si>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</si>
  <si>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</si>
  <si>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</si>
  <si>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</si>
  <si>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</si>
  <si>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</si>
  <si>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</si>
  <si>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</si>
  <si>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</si>
  <si>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</si>
  <si>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</si>
  <si>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2002</t>
  </si>
  <si>
    <t>งานบริหารทั่วไป</t>
  </si>
  <si>
    <t>งานบริหารงานคลัง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</si>
  <si>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</si>
  <si>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</si>
  <si>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</si>
  <si>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</si>
  <si>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</si>
  <si>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</si>
  <si>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</si>
  <si>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</si>
  <si>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</si>
  <si>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</si>
  <si>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</si>
  <si>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</si>
  <si>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</si>
  <si>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</si>
  <si>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</si>
  <si>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</si>
  <si>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</si>
  <si>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</si>
  <si>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</si>
  <si>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</si>
  <si>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</si>
  <si>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</si>
  <si>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</si>
  <si>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</si>
  <si>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</si>
  <si>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</si>
  <si>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1016</t>
  </si>
  <si>
    <t>(4)   ภาษีมูลค่าเพิ่ม (1ใน9)</t>
  </si>
  <si>
    <t>หมายเหตุ 1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</si>
  <si>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</si>
  <si>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</si>
  <si>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</si>
  <si>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</si>
  <si>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</si>
  <si>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>แผนงานสังคมสงเคราะห์</t>
  </si>
  <si>
    <t>แผนงานสาธารณสุข</t>
  </si>
  <si>
    <t>แผนงานเคหะและชุมชน</t>
  </si>
  <si>
    <t>แผนงานการเกษตร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</si>
  <si>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</si>
  <si>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</si>
  <si>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</si>
  <si>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</si>
  <si>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</si>
  <si>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</si>
  <si>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</si>
  <si>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</si>
  <si>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</si>
  <si>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</si>
  <si>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</si>
  <si>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</si>
  <si>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</si>
  <si>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</si>
  <si>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</si>
  <si>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</si>
  <si>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</si>
  <si>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</si>
  <si>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</si>
  <si>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</si>
  <si>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</si>
  <si>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</si>
  <si>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</si>
  <si>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</si>
  <si>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</si>
  <si>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</si>
  <si>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</si>
  <si>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</si>
  <si>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</si>
  <si>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</si>
  <si>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</si>
  <si>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</si>
  <si>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</si>
  <si>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</si>
  <si>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</si>
  <si>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</si>
  <si>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t>รายจ่ายรอจ่าย  (หมายเหตุ  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</si>
  <si>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</si>
  <si>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</si>
  <si>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</si>
  <si>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</si>
  <si>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</si>
  <si>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>ลำดับ</t>
  </si>
  <si>
    <t xml:space="preserve">                                                     -    ทราบ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</si>
  <si>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</si>
  <si>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</si>
  <si>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รายจ่ายค้างจ่าย  (หมายเหตุ  4)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</si>
  <si>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</si>
  <si>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</si>
  <si>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</si>
  <si>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</si>
  <si>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</si>
  <si>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>หมวด/รายการ</t>
  </si>
  <si>
    <t>**คงเหลือ**</t>
  </si>
  <si>
    <t xml:space="preserve">                       ผู้อำนวยการกองคลัง</t>
  </si>
  <si>
    <t>รายละเอียด  ประกอบงบทดลองและรายงาน รับ-จ่ายเงินสด</t>
  </si>
  <si>
    <t>หมวดที่จ่าย</t>
  </si>
  <si>
    <r>
      <rPr>
        <b/>
        <u val="single"/>
        <sz val="16"/>
        <rFont val="TH SarabunPSK"/>
        <family val="2"/>
      </rPr>
      <t>เงินรับฝาก</t>
    </r>
    <r>
      <rPr>
        <b/>
        <sz val="16"/>
        <rFont val="TH SarabunPSK"/>
        <family val="2"/>
      </rPr>
      <t xml:space="preserve">  (หมายเหตุ 2)</t>
    </r>
  </si>
  <si>
    <r>
      <rPr>
        <b/>
        <u val="single"/>
        <sz val="16"/>
        <rFont val="TH SarabunPSK"/>
        <family val="2"/>
      </rPr>
      <t>รายจ่ายรอจ่าย</t>
    </r>
    <r>
      <rPr>
        <b/>
        <sz val="16"/>
        <rFont val="TH SarabunPSK"/>
        <family val="2"/>
      </rPr>
      <t xml:space="preserve">  (หมายเหตุ  3)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</si>
  <si>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4)</t>
    </r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</si>
  <si>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</si>
  <si>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</si>
  <si>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</si>
  <si>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</si>
  <si>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</si>
  <si>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</si>
  <si>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</si>
  <si>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แผนงานรักษาความสงบภายใน</t>
  </si>
  <si>
    <t>แผนงานสร้างความเข้มแข็งชุมชน</t>
  </si>
  <si>
    <t>แผนงานกีฬาและนันทนาการ</t>
  </si>
  <si>
    <t>งานอุตสาหกรรมและการโยธา</t>
  </si>
  <si>
    <t>แผนงานงบกลาง</t>
  </si>
  <si>
    <t>แผนงานการศึกษา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</si>
  <si>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</si>
  <si>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</si>
  <si>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(สนับสนุนอาหารเสริม นม)</t>
  </si>
  <si>
    <t>เงินอุดหนุนทั่วไป (สนับสนุนอาหารกลางวัน)</t>
  </si>
  <si>
    <t>เงินอุดหนุนทั่วไป (ส่งเสริมศักยภาพการจัดการศึกษา)</t>
  </si>
  <si>
    <t>เงินอุดหนุนทั่วไป (การสงเคราะห์เบี้ยยังชีพผู้ป่วยเอดส์)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</si>
  <si>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</si>
  <si>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</si>
  <si>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(1)  เงินอุดหนุนทั่วไป (สนับสนุนบริหารจัดการ)</t>
  </si>
  <si>
    <t>(2)  เงินอุดหนุนทั่วไป (สนับสนุนการสงเคราะห์เบี้ยยังชีพสูงอายุ)</t>
  </si>
  <si>
    <t>(3)  เงินอุดหนุนทั่วไป (สนับสนุนการสงเคราะห์เบี้ยยังชีพคนพิการ)</t>
  </si>
  <si>
    <t>บริการทางการแพทย์</t>
  </si>
  <si>
    <t>เงินอุดหนุนเฉพาะกิจ (เงินทุนการศึกษา ศพด.)</t>
  </si>
  <si>
    <t xml:space="preserve">  -     หมวดเงินอุดหนุนทั่วไป</t>
  </si>
  <si>
    <t>3000</t>
  </si>
  <si>
    <t>เงินอุดหนุนเฉพาะกิจ (ค่าจัดการเรียนการสอน สื่อการเรียนการสอน)</t>
  </si>
  <si>
    <t>เงินอุดหนุนทั่วไป (กิจกรรมส่งเสริมบำบัดฟื้นฟูผู้ติด/ผู้เสพยาเสพติด)</t>
  </si>
  <si>
    <t>(2)  เงินอุดหนุนทั่วไป (สนับสนุนอาหารเสริม นม)</t>
  </si>
  <si>
    <t>(3)  เงินอุดหนุนทั่วไป (สนับสนุนอาหารกลางวัน)</t>
  </si>
  <si>
    <t>(4)  เงินอุดหนุนทั่วไป (ส่งเสริมศักยภาพการจัดการศึกษา)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</si>
  <si>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</si>
  <si>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</si>
  <si>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</si>
  <si>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</si>
  <si>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</si>
  <si>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t>เงินอุดหนุนทั่วไป (เบี้ยยังชีพผู้สูงอายุ)</t>
  </si>
  <si>
    <t>เงินอุดหนุนทั่วไป (เบี้ยยังชีพผู้พิการ)</t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</si>
  <si>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</si>
  <si>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</si>
  <si>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วันที่  31  พฤษภาคม  2558</t>
  </si>
  <si>
    <t>(4)  เงินอุดหนุนทั่วไป (การสงเคราะห์เบี้ยยังชีพผู้ป่วยเอดส์)</t>
  </si>
  <si>
    <t>(5)  เงินอุดหนุนทั่วไป (สนับสนุนการบริการสาธารณสุข)</t>
  </si>
  <si>
    <t>(6)  เงินอุดหนุนทั่วไป สนับสนุน ศพด. (ค่าจัดการเรียนการสอน)</t>
  </si>
  <si>
    <r>
      <t>(7)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</si>
  <si>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(8)  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</si>
  <si>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(9)  เงินอุดหนุนทั่วไป สนับสนุน ศพด. (เงินเดือนสำหรับข้าราชการครูผู้ดูแลเด็ก)</t>
  </si>
  <si>
    <t>(10) เงินอุดหนุนทั่วไป สนับสนุน ศพด. (ค่าตอบแทน/ค่าครองชีพ/ประกันสังคม)</t>
  </si>
  <si>
    <t>(11)  เงินอุดหนุนเฉพาะกิจ (เงินทุนการศึกษา ศพด.)</t>
  </si>
  <si>
    <t>(12)  เงินอุดหนุนเฉพาะกิจ (ค่าจัดการเรียนการสอน สื่อการเรียนการสอน)</t>
  </si>
  <si>
    <t>ณ.  วันที่  31  พฤษภาคม  2558</t>
  </si>
  <si>
    <t>ค่าปรับผิดสัญญา รอส่งคืนจังหวัด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</si>
</sst>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6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3" fillId="0" borderId="12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1" xfId="0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3" fontId="48" fillId="0" borderId="11" xfId="33" applyFont="1" applyBorder="1" applyAlignment="1">
      <alignment horizontal="center"/>
    </xf>
    <xf numFmtId="43" fontId="48" fillId="0" borderId="0" xfId="33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3" fontId="3" fillId="0" borderId="12" xfId="33" applyFont="1" applyBorder="1" applyAlignment="1">
      <alignment horizontal="center" vertical="center"/>
    </xf>
    <xf numFmtId="43" fontId="3" fillId="0" borderId="21" xfId="33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3" fontId="2" fillId="0" borderId="22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21" xfId="33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22" xfId="33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43" fontId="2" fillId="0" borderId="2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3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9" fillId="0" borderId="11" xfId="33" applyFont="1" applyBorder="1" applyAlignment="1">
      <alignment horizontal="center"/>
    </xf>
    <xf numFmtId="43" fontId="50" fillId="0" borderId="24" xfId="33" applyFont="1" applyBorder="1" applyAlignment="1">
      <alignment horizontal="center" vertical="top"/>
    </xf>
    <xf numFmtId="0" fontId="50" fillId="0" borderId="25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top"/>
    </xf>
    <xf numFmtId="43" fontId="52" fillId="0" borderId="24" xfId="33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top"/>
    </xf>
    <xf numFmtId="43" fontId="50" fillId="0" borderId="25" xfId="33" applyFont="1" applyBorder="1" applyAlignment="1">
      <alignment vertical="center"/>
    </xf>
    <xf numFmtId="0" fontId="50" fillId="0" borderId="25" xfId="0" applyFont="1" applyBorder="1" applyAlignment="1">
      <alignment vertical="top"/>
    </xf>
    <xf numFmtId="0" fontId="50" fillId="0" borderId="27" xfId="0" applyFont="1" applyBorder="1" applyAlignment="1">
      <alignment horizontal="left" vertical="top"/>
    </xf>
    <xf numFmtId="0" fontId="50" fillId="0" borderId="24" xfId="0" applyFont="1" applyBorder="1" applyAlignment="1">
      <alignment horizontal="left" vertical="top"/>
    </xf>
    <xf numFmtId="0" fontId="53" fillId="0" borderId="24" xfId="0" applyFont="1" applyBorder="1" applyAlignment="1">
      <alignment horizontal="left" vertical="top" wrapText="1"/>
    </xf>
    <xf numFmtId="0" fontId="50" fillId="0" borderId="26" xfId="0" applyFont="1" applyBorder="1" applyAlignment="1">
      <alignment horizontal="left" vertical="top"/>
    </xf>
    <xf numFmtId="43" fontId="50" fillId="0" borderId="24" xfId="33" applyFont="1" applyBorder="1" applyAlignment="1">
      <alignment vertical="top"/>
    </xf>
    <xf numFmtId="43" fontId="2" fillId="0" borderId="25" xfId="33" applyFont="1" applyBorder="1" applyAlignment="1">
      <alignment vertical="center"/>
    </xf>
    <xf numFmtId="43" fontId="2" fillId="0" borderId="28" xfId="33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194" fontId="3" fillId="0" borderId="12" xfId="33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43" fontId="54" fillId="0" borderId="11" xfId="33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2" fillId="0" borderId="30" xfId="0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top"/>
    </xf>
    <xf numFmtId="0" fontId="52" fillId="0" borderId="26" xfId="0" applyFont="1" applyBorder="1" applyAlignment="1">
      <alignment horizontal="center" vertical="top"/>
    </xf>
    <xf numFmtId="0" fontId="50" fillId="0" borderId="30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64.8515625" style="4" customWidth="1"/>
    <col min="2" max="3" width="20.00390625" style="4" customWidth="1"/>
    <col min="4" max="4" width="13.00390625" style="4" customWidth="1"/>
    <col min="5" max="5" width="14.140625" style="4" bestFit="1" customWidth="1"/>
    <col min="6" max="9" width="12.8515625" style="4" customWidth="1"/>
    <col min="10" max="16384" width="9.140625" style="4" customWidth="1"/>
  </cols>
  <sheetData>
    <row r="1" spans="1:4" ht="21">
      <c r="A1" s="79" t="s">
        <v>28</v>
      </c>
      <c r="B1" s="79"/>
      <c r="C1" s="79"/>
      <c r="D1" s="3"/>
    </row>
    <row r="2" spans="1:9" ht="21">
      <c r="A2" s="79" t="s">
        <v>29</v>
      </c>
      <c r="B2" s="79"/>
      <c r="C2" s="79"/>
      <c r="D2" s="3"/>
      <c r="E2" s="9"/>
      <c r="F2" s="79"/>
      <c r="G2" s="79"/>
      <c r="H2" s="79"/>
      <c r="I2" s="79"/>
    </row>
    <row r="3" spans="1:9" ht="21">
      <c r="A3" s="80" t="s">
        <v>194</v>
      </c>
      <c r="B3" s="80"/>
      <c r="C3" s="80"/>
      <c r="D3" s="9"/>
      <c r="E3" s="9"/>
      <c r="F3" s="79"/>
      <c r="G3" s="79"/>
      <c r="H3" s="79"/>
      <c r="I3" s="79"/>
    </row>
    <row r="4" spans="1:9" ht="21">
      <c r="A4" s="22" t="s">
        <v>30</v>
      </c>
      <c r="B4" s="16" t="s">
        <v>1</v>
      </c>
      <c r="C4" s="16" t="s">
        <v>2</v>
      </c>
      <c r="D4" s="9"/>
      <c r="E4" s="9"/>
      <c r="F4" s="3"/>
      <c r="G4" s="3"/>
      <c r="H4" s="3"/>
      <c r="I4" s="3"/>
    </row>
    <row r="5" spans="1:9" ht="21">
      <c r="A5" s="23" t="s">
        <v>50</v>
      </c>
      <c r="B5" s="24"/>
      <c r="C5" s="19"/>
      <c r="D5" s="25"/>
      <c r="E5" s="9"/>
      <c r="F5" s="3"/>
      <c r="G5" s="3"/>
      <c r="H5" s="3"/>
      <c r="I5" s="3"/>
    </row>
    <row r="6" spans="1:6" ht="21">
      <c r="A6" s="26" t="s">
        <v>104</v>
      </c>
      <c r="B6" s="19">
        <v>0</v>
      </c>
      <c r="C6" s="19"/>
      <c r="D6" s="25"/>
      <c r="E6" s="8"/>
      <c r="F6" s="8"/>
    </row>
    <row r="7" spans="1:6" ht="21">
      <c r="A7" s="26" t="s">
        <v>105</v>
      </c>
      <c r="B7" s="19">
        <v>67402491.65</v>
      </c>
      <c r="C7" s="19"/>
      <c r="D7" s="25"/>
      <c r="F7" s="8"/>
    </row>
    <row r="8" spans="1:6" ht="21">
      <c r="A8" s="26" t="s">
        <v>106</v>
      </c>
      <c r="B8" s="19">
        <v>1655953.54</v>
      </c>
      <c r="C8" s="19"/>
      <c r="D8" s="25"/>
      <c r="F8" s="8"/>
    </row>
    <row r="9" spans="1:6" ht="21">
      <c r="A9" s="26" t="s">
        <v>107</v>
      </c>
      <c r="B9" s="19">
        <v>2188327.62</v>
      </c>
      <c r="C9" s="19"/>
      <c r="D9" s="25"/>
      <c r="E9" s="8"/>
      <c r="F9" s="8"/>
    </row>
    <row r="10" spans="1:6" ht="21">
      <c r="A10" s="26" t="s">
        <v>117</v>
      </c>
      <c r="B10" s="19">
        <v>147375.03</v>
      </c>
      <c r="C10" s="19"/>
      <c r="D10" s="25"/>
      <c r="E10" s="8"/>
      <c r="F10" s="8"/>
    </row>
    <row r="11" spans="1:6" ht="21">
      <c r="A11" s="26" t="s">
        <v>108</v>
      </c>
      <c r="B11" s="19">
        <v>15530413.95</v>
      </c>
      <c r="C11" s="19"/>
      <c r="D11" s="25"/>
      <c r="E11" s="8"/>
      <c r="F11" s="8"/>
    </row>
    <row r="12" spans="1:6" ht="21">
      <c r="A12" s="26" t="s">
        <v>126</v>
      </c>
      <c r="B12" s="19">
        <v>5087467.42</v>
      </c>
      <c r="C12" s="19"/>
      <c r="D12" s="25"/>
      <c r="E12" s="8"/>
      <c r="F12" s="8"/>
    </row>
    <row r="13" spans="1:6" ht="21">
      <c r="A13" s="26" t="s">
        <v>127</v>
      </c>
      <c r="B13" s="19">
        <v>1029.4</v>
      </c>
      <c r="C13" s="19"/>
      <c r="D13" s="25"/>
      <c r="E13" s="8"/>
      <c r="F13" s="8"/>
    </row>
    <row r="14" spans="1:6" ht="21">
      <c r="A14" s="27" t="s">
        <v>6</v>
      </c>
      <c r="B14" s="19">
        <v>1337115</v>
      </c>
      <c r="C14" s="19"/>
      <c r="D14" s="25"/>
      <c r="F14" s="8"/>
    </row>
    <row r="15" spans="1:6" ht="21">
      <c r="A15" s="27" t="s">
        <v>132</v>
      </c>
      <c r="B15" s="19">
        <v>3149435</v>
      </c>
      <c r="C15" s="19"/>
      <c r="D15" s="25"/>
      <c r="F15" s="8"/>
    </row>
    <row r="16" spans="1:6" ht="21">
      <c r="A16" s="27" t="s">
        <v>131</v>
      </c>
      <c r="B16" s="19">
        <v>7988491</v>
      </c>
      <c r="C16" s="19"/>
      <c r="D16" s="25"/>
      <c r="F16" s="8"/>
    </row>
    <row r="17" spans="1:6" ht="21">
      <c r="A17" s="27" t="s">
        <v>7</v>
      </c>
      <c r="B17" s="19">
        <v>50635</v>
      </c>
      <c r="C17" s="19"/>
      <c r="D17" s="25"/>
      <c r="E17" s="8"/>
      <c r="F17" s="8"/>
    </row>
    <row r="18" spans="1:6" ht="21">
      <c r="A18" s="27" t="s">
        <v>8</v>
      </c>
      <c r="B18" s="19">
        <v>1810991.11</v>
      </c>
      <c r="C18" s="19"/>
      <c r="D18" s="25"/>
      <c r="E18" s="8"/>
      <c r="F18" s="8"/>
    </row>
    <row r="19" spans="1:6" ht="21">
      <c r="A19" s="27" t="s">
        <v>9</v>
      </c>
      <c r="B19" s="19">
        <v>1629331.75</v>
      </c>
      <c r="C19" s="19"/>
      <c r="D19" s="25"/>
      <c r="E19" s="8"/>
      <c r="F19" s="8"/>
    </row>
    <row r="20" spans="1:6" ht="21">
      <c r="A20" s="27" t="s">
        <v>10</v>
      </c>
      <c r="B20" s="19">
        <v>263979.96</v>
      </c>
      <c r="C20" s="19"/>
      <c r="D20" s="25"/>
      <c r="E20" s="8"/>
      <c r="F20" s="8"/>
    </row>
    <row r="21" spans="1:6" ht="21">
      <c r="A21" s="27" t="s">
        <v>11</v>
      </c>
      <c r="B21" s="19">
        <v>2622120</v>
      </c>
      <c r="C21" s="19"/>
      <c r="D21" s="25"/>
      <c r="E21" s="8"/>
      <c r="F21" s="8"/>
    </row>
    <row r="22" spans="1:6" ht="21">
      <c r="A22" s="27" t="s">
        <v>36</v>
      </c>
      <c r="B22" s="19">
        <v>640740</v>
      </c>
      <c r="C22" s="19"/>
      <c r="D22" s="25"/>
      <c r="E22" s="8"/>
      <c r="F22" s="8"/>
    </row>
    <row r="23" spans="1:6" ht="21">
      <c r="A23" s="27" t="s">
        <v>13</v>
      </c>
      <c r="B23" s="19">
        <v>1930000</v>
      </c>
      <c r="C23" s="19"/>
      <c r="D23" s="25"/>
      <c r="F23" s="8"/>
    </row>
    <row r="24" spans="1:6" ht="21">
      <c r="A24" s="27" t="s">
        <v>14</v>
      </c>
      <c r="B24" s="19">
        <v>378850</v>
      </c>
      <c r="C24" s="19"/>
      <c r="D24" s="25"/>
      <c r="F24" s="8"/>
    </row>
    <row r="25" spans="1:6" ht="21">
      <c r="A25" s="27" t="s">
        <v>175</v>
      </c>
      <c r="B25" s="28">
        <v>707481</v>
      </c>
      <c r="C25" s="19"/>
      <c r="D25" s="25"/>
      <c r="F25" s="8"/>
    </row>
    <row r="26" spans="1:6" ht="21">
      <c r="A26" s="27" t="s">
        <v>178</v>
      </c>
      <c r="B26" s="28">
        <v>6439.15</v>
      </c>
      <c r="C26" s="19"/>
      <c r="D26" s="25"/>
      <c r="F26" s="8"/>
    </row>
    <row r="27" spans="1:6" ht="21">
      <c r="A27" s="27" t="s">
        <v>176</v>
      </c>
      <c r="B27" s="28">
        <v>116804</v>
      </c>
      <c r="C27" s="19"/>
      <c r="D27" s="25"/>
      <c r="F27" s="8"/>
    </row>
    <row r="28" spans="1:6" ht="21">
      <c r="A28" s="27" t="s">
        <v>15</v>
      </c>
      <c r="B28" s="19"/>
      <c r="C28" s="19">
        <v>30273835.68</v>
      </c>
      <c r="D28" s="25"/>
      <c r="F28" s="8"/>
    </row>
    <row r="29" spans="1:6" ht="21">
      <c r="A29" s="27" t="s">
        <v>48</v>
      </c>
      <c r="B29" s="25">
        <v>1541400</v>
      </c>
      <c r="C29" s="19"/>
      <c r="D29" s="25"/>
      <c r="F29" s="8"/>
    </row>
    <row r="30" spans="1:6" ht="21">
      <c r="A30" s="27" t="s">
        <v>46</v>
      </c>
      <c r="C30" s="28">
        <v>35648640.55</v>
      </c>
      <c r="D30" s="29"/>
      <c r="F30" s="8"/>
    </row>
    <row r="31" spans="1:6" ht="21">
      <c r="A31" s="12" t="s">
        <v>143</v>
      </c>
      <c r="B31" s="76">
        <v>520000</v>
      </c>
      <c r="C31" s="19"/>
      <c r="D31" s="25"/>
      <c r="F31" s="8"/>
    </row>
    <row r="32" spans="1:6" ht="21">
      <c r="A32" s="12" t="s">
        <v>155</v>
      </c>
      <c r="B32" s="19">
        <v>8218000</v>
      </c>
      <c r="C32" s="19"/>
      <c r="D32" s="25"/>
      <c r="F32" s="8"/>
    </row>
    <row r="33" spans="1:6" ht="21">
      <c r="A33" s="12" t="s">
        <v>156</v>
      </c>
      <c r="B33" s="19">
        <v>1141000</v>
      </c>
      <c r="C33" s="19"/>
      <c r="D33" s="25"/>
      <c r="F33" s="8"/>
    </row>
    <row r="34" spans="1:6" ht="21">
      <c r="A34" s="12" t="s">
        <v>157</v>
      </c>
      <c r="B34" s="19"/>
      <c r="C34" s="19"/>
      <c r="D34" s="25"/>
      <c r="F34" s="8"/>
    </row>
    <row r="35" spans="1:6" ht="21">
      <c r="A35" s="12" t="s">
        <v>158</v>
      </c>
      <c r="B35" s="19"/>
      <c r="C35" s="56"/>
      <c r="D35" s="25"/>
      <c r="F35" s="8"/>
    </row>
    <row r="36" spans="1:6" ht="21">
      <c r="A36" s="12" t="s">
        <v>159</v>
      </c>
      <c r="B36" s="19"/>
      <c r="C36" s="56"/>
      <c r="D36" s="25"/>
      <c r="F36" s="8"/>
    </row>
    <row r="37" spans="1:6" ht="21">
      <c r="A37" s="12" t="s">
        <v>160</v>
      </c>
      <c r="B37" s="19">
        <v>22500</v>
      </c>
      <c r="C37" s="56"/>
      <c r="D37" s="25"/>
      <c r="F37" s="8"/>
    </row>
    <row r="38" spans="1:6" ht="21">
      <c r="A38" s="12" t="s">
        <v>161</v>
      </c>
      <c r="B38" s="19">
        <v>96050</v>
      </c>
      <c r="C38" s="56"/>
      <c r="D38" s="25"/>
      <c r="F38" s="8"/>
    </row>
    <row r="39" spans="1:6" ht="21">
      <c r="A39" s="20" t="s">
        <v>170</v>
      </c>
      <c r="B39" s="19">
        <v>143460</v>
      </c>
      <c r="C39" s="56"/>
      <c r="D39" s="25"/>
      <c r="F39" s="8"/>
    </row>
    <row r="40" spans="1:6" ht="21">
      <c r="A40" s="20" t="s">
        <v>182</v>
      </c>
      <c r="B40" s="19">
        <v>7000</v>
      </c>
      <c r="C40" s="56"/>
      <c r="D40" s="25"/>
      <c r="F40" s="8"/>
    </row>
    <row r="41" spans="1:6" ht="21">
      <c r="A41" s="20" t="s">
        <v>183</v>
      </c>
      <c r="B41" s="19">
        <v>5000</v>
      </c>
      <c r="C41" s="56"/>
      <c r="D41" s="25"/>
      <c r="F41" s="8"/>
    </row>
    <row r="42" spans="1:6" ht="21">
      <c r="A42" s="12" t="s">
        <v>167</v>
      </c>
      <c r="B42" s="19">
        <v>40000</v>
      </c>
      <c r="C42" s="56"/>
      <c r="D42" s="25"/>
      <c r="F42" s="8"/>
    </row>
    <row r="43" spans="1:6" ht="21">
      <c r="A43" s="12" t="s">
        <v>179</v>
      </c>
      <c r="B43" s="19">
        <v>60943</v>
      </c>
      <c r="C43" s="56"/>
      <c r="D43" s="25"/>
      <c r="F43" s="8"/>
    </row>
    <row r="44" spans="1:6" ht="21">
      <c r="A44" s="12" t="s">
        <v>162</v>
      </c>
      <c r="B44" s="19">
        <v>413565</v>
      </c>
      <c r="C44" s="56"/>
      <c r="D44" s="25"/>
      <c r="F44" s="8"/>
    </row>
    <row r="45" spans="1:6" ht="21">
      <c r="A45" s="30" t="s">
        <v>65</v>
      </c>
      <c r="B45" s="28"/>
      <c r="C45" s="28">
        <f>SUM(หมายเหตุ1!D69)</f>
        <v>57370112.28999999</v>
      </c>
      <c r="D45" s="29"/>
      <c r="E45" s="8"/>
      <c r="F45" s="8"/>
    </row>
    <row r="46" spans="1:6" ht="21">
      <c r="A46" s="30" t="s">
        <v>66</v>
      </c>
      <c r="B46" s="28"/>
      <c r="C46" s="28">
        <f>SUM(หมายเหตุ2!D15)</f>
        <v>3510959.0600000005</v>
      </c>
      <c r="D46" s="29"/>
      <c r="E46" s="8"/>
      <c r="F46" s="8"/>
    </row>
    <row r="47" spans="1:6" ht="21">
      <c r="A47" s="30" t="s">
        <v>118</v>
      </c>
      <c r="B47" s="28"/>
      <c r="C47" s="28">
        <f>SUM(หมายเหตุ3!C7)</f>
        <v>39737</v>
      </c>
      <c r="D47" s="29"/>
      <c r="E47" s="8"/>
      <c r="F47" s="8"/>
    </row>
    <row r="48" spans="1:6" ht="21">
      <c r="A48" s="31" t="s">
        <v>128</v>
      </c>
      <c r="B48" s="28"/>
      <c r="C48" s="28">
        <f>+หมายเหตุ4!D11</f>
        <v>11105</v>
      </c>
      <c r="D48" s="29"/>
      <c r="E48" s="8"/>
      <c r="F48" s="8"/>
    </row>
    <row r="49" spans="1:4" ht="21.75" thickBot="1">
      <c r="A49" s="32" t="s">
        <v>5</v>
      </c>
      <c r="B49" s="33">
        <f>SUM(B5:B48)</f>
        <v>126854389.58000003</v>
      </c>
      <c r="C49" s="33">
        <f>SUM(C5:C48)</f>
        <v>126854389.57999998</v>
      </c>
      <c r="D49" s="34"/>
    </row>
    <row r="50" spans="1:4" ht="21.75" thickTop="1">
      <c r="A50" s="9"/>
      <c r="B50" s="34"/>
      <c r="C50" s="34">
        <f>+B49-C49</f>
        <v>0</v>
      </c>
      <c r="D50" s="34"/>
    </row>
    <row r="51" spans="1:4" ht="21">
      <c r="A51" s="2"/>
      <c r="C51" s="35"/>
      <c r="D51" s="35"/>
    </row>
    <row r="52" spans="1:2" ht="21">
      <c r="A52" s="11" t="s">
        <v>119</v>
      </c>
      <c r="B52" s="11" t="s">
        <v>120</v>
      </c>
    </row>
    <row r="53" spans="1:2" ht="21">
      <c r="A53" s="4" t="s">
        <v>47</v>
      </c>
      <c r="B53" s="4" t="s">
        <v>31</v>
      </c>
    </row>
    <row r="54" ht="53.25" customHeight="1"/>
    <row r="55" spans="1:2" ht="21">
      <c r="A55" s="4" t="s">
        <v>84</v>
      </c>
      <c r="B55" s="4" t="s">
        <v>85</v>
      </c>
    </row>
    <row r="56" spans="1:2" ht="21">
      <c r="A56" s="4" t="s">
        <v>136</v>
      </c>
      <c r="B56" s="4" t="s">
        <v>86</v>
      </c>
    </row>
    <row r="57" ht="21">
      <c r="A57" s="54"/>
    </row>
    <row r="58" spans="1:4" ht="21">
      <c r="A58" s="79" t="s">
        <v>121</v>
      </c>
      <c r="B58" s="79"/>
      <c r="C58" s="79"/>
      <c r="D58" s="3"/>
    </row>
    <row r="59" ht="21">
      <c r="A59" s="4" t="s">
        <v>125</v>
      </c>
    </row>
    <row r="60" ht="51" customHeight="1"/>
    <row r="61" spans="1:4" ht="21">
      <c r="A61" s="81" t="s">
        <v>115</v>
      </c>
      <c r="B61" s="81"/>
      <c r="C61" s="81"/>
      <c r="D61" s="6"/>
    </row>
    <row r="62" spans="1:4" ht="21">
      <c r="A62" s="81" t="s">
        <v>116</v>
      </c>
      <c r="B62" s="81"/>
      <c r="C62" s="81"/>
      <c r="D62" s="6"/>
    </row>
    <row r="63" spans="1:4" ht="21">
      <c r="A63" s="81"/>
      <c r="B63" s="81"/>
      <c r="C63" s="81"/>
      <c r="D63" s="6"/>
    </row>
  </sheetData>
  <sheetProtection/>
  <mergeCells count="10">
    <mergeCell ref="F2:I2"/>
    <mergeCell ref="A1:C1"/>
    <mergeCell ref="A2:C2"/>
    <mergeCell ref="A3:C3"/>
    <mergeCell ref="A63:C63"/>
    <mergeCell ref="A58:C58"/>
    <mergeCell ref="A61:C61"/>
    <mergeCell ref="A62:C62"/>
    <mergeCell ref="F3:G3"/>
    <mergeCell ref="H3:I3"/>
  </mergeCells>
  <printOptions/>
  <pageMargins left="0.43" right="0.1968503937007874" top="0.65" bottom="0.36" header="0.2362204724409449" footer="0.15748031496062992"/>
  <pageSetup horizontalDpi="600" verticalDpi="60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D56" sqref="D56"/>
    </sheetView>
  </sheetViews>
  <sheetFormatPr defaultColWidth="9.140625" defaultRowHeight="21.75"/>
  <cols>
    <col min="1" max="1" width="66.28125" style="4" customWidth="1"/>
    <col min="2" max="2" width="9.140625" style="4" customWidth="1"/>
    <col min="3" max="3" width="16.421875" style="8" customWidth="1"/>
    <col min="4" max="4" width="17.00390625" style="8" customWidth="1"/>
    <col min="5" max="5" width="15.28125" style="4" bestFit="1" customWidth="1"/>
    <col min="6" max="6" width="13.00390625" style="4" customWidth="1"/>
    <col min="7" max="16384" width="9.140625" style="4" customWidth="1"/>
  </cols>
  <sheetData>
    <row r="1" spans="1:4" ht="21">
      <c r="A1" s="79" t="s">
        <v>35</v>
      </c>
      <c r="B1" s="79"/>
      <c r="C1" s="79"/>
      <c r="D1" s="79"/>
    </row>
    <row r="2" spans="1:4" ht="21">
      <c r="A2" s="79" t="s">
        <v>51</v>
      </c>
      <c r="B2" s="79"/>
      <c r="C2" s="79"/>
      <c r="D2" s="79"/>
    </row>
    <row r="3" spans="1:4" ht="21">
      <c r="A3" s="80" t="s">
        <v>184</v>
      </c>
      <c r="B3" s="80"/>
      <c r="C3" s="80"/>
      <c r="D3" s="80"/>
    </row>
    <row r="4" spans="1:4" ht="21">
      <c r="A4" s="36" t="s">
        <v>72</v>
      </c>
      <c r="B4" s="21"/>
      <c r="C4" s="21"/>
      <c r="D4" s="21"/>
    </row>
    <row r="5" spans="1:4" s="6" customFormat="1" ht="36.75" customHeight="1">
      <c r="A5" s="37" t="s">
        <v>0</v>
      </c>
      <c r="B5" s="37" t="s">
        <v>45</v>
      </c>
      <c r="C5" s="38" t="s">
        <v>39</v>
      </c>
      <c r="D5" s="39" t="s">
        <v>52</v>
      </c>
    </row>
    <row r="6" spans="1:4" ht="21">
      <c r="A6" s="40" t="s">
        <v>38</v>
      </c>
      <c r="B6" s="12"/>
      <c r="C6" s="14"/>
      <c r="D6" s="41"/>
    </row>
    <row r="7" spans="1:4" ht="21">
      <c r="A7" s="40" t="s">
        <v>83</v>
      </c>
      <c r="B7" s="12"/>
      <c r="C7" s="14"/>
      <c r="D7" s="41"/>
    </row>
    <row r="8" spans="1:4" ht="21">
      <c r="A8" s="12" t="s">
        <v>53</v>
      </c>
      <c r="B8" s="13" t="s">
        <v>17</v>
      </c>
      <c r="C8" s="14">
        <v>3500000</v>
      </c>
      <c r="D8" s="41">
        <v>4080435.88</v>
      </c>
    </row>
    <row r="9" spans="1:4" ht="21">
      <c r="A9" s="12" t="s">
        <v>54</v>
      </c>
      <c r="B9" s="13" t="s">
        <v>16</v>
      </c>
      <c r="C9" s="14">
        <v>270000</v>
      </c>
      <c r="D9" s="41">
        <v>26646.6</v>
      </c>
    </row>
    <row r="10" spans="1:4" ht="21">
      <c r="A10" s="12" t="s">
        <v>55</v>
      </c>
      <c r="B10" s="13" t="s">
        <v>18</v>
      </c>
      <c r="C10" s="14">
        <v>900000</v>
      </c>
      <c r="D10" s="41">
        <v>756905.64</v>
      </c>
    </row>
    <row r="11" spans="1:4" ht="21">
      <c r="A11" s="42" t="s">
        <v>82</v>
      </c>
      <c r="B11" s="13"/>
      <c r="C11" s="14"/>
      <c r="D11" s="41"/>
    </row>
    <row r="12" spans="1:4" ht="21">
      <c r="A12" s="12" t="s">
        <v>71</v>
      </c>
      <c r="B12" s="13" t="s">
        <v>21</v>
      </c>
      <c r="C12" s="14">
        <v>6627000</v>
      </c>
      <c r="D12" s="41">
        <v>4237692.81</v>
      </c>
    </row>
    <row r="13" spans="1:4" ht="21">
      <c r="A13" s="12" t="s">
        <v>122</v>
      </c>
      <c r="B13" s="13" t="s">
        <v>21</v>
      </c>
      <c r="C13" s="14">
        <v>9000000</v>
      </c>
      <c r="D13" s="41">
        <v>6932086.46</v>
      </c>
    </row>
    <row r="14" spans="1:4" ht="21">
      <c r="A14" s="12" t="s">
        <v>74</v>
      </c>
      <c r="B14" s="13" t="s">
        <v>27</v>
      </c>
      <c r="C14" s="14">
        <v>250000</v>
      </c>
      <c r="D14" s="41">
        <v>276416.94</v>
      </c>
    </row>
    <row r="15" spans="1:4" ht="21">
      <c r="A15" s="12" t="s">
        <v>75</v>
      </c>
      <c r="B15" s="13" t="s">
        <v>20</v>
      </c>
      <c r="C15" s="14">
        <v>2500000</v>
      </c>
      <c r="D15" s="41">
        <v>2598882.61</v>
      </c>
    </row>
    <row r="16" spans="1:4" ht="21">
      <c r="A16" s="12" t="s">
        <v>76</v>
      </c>
      <c r="B16" s="13" t="s">
        <v>19</v>
      </c>
      <c r="C16" s="14">
        <v>5000000</v>
      </c>
      <c r="D16" s="41">
        <v>4012143.36</v>
      </c>
    </row>
    <row r="17" spans="1:4" ht="21">
      <c r="A17" s="12" t="s">
        <v>77</v>
      </c>
      <c r="B17" s="13" t="s">
        <v>32</v>
      </c>
      <c r="C17" s="14">
        <v>3000</v>
      </c>
      <c r="D17" s="41"/>
    </row>
    <row r="18" spans="1:4" ht="21">
      <c r="A18" s="12" t="s">
        <v>89</v>
      </c>
      <c r="B18" s="13" t="s">
        <v>73</v>
      </c>
      <c r="C18" s="14">
        <v>100000</v>
      </c>
      <c r="D18" s="41">
        <v>72293.36</v>
      </c>
    </row>
    <row r="19" spans="1:4" ht="21">
      <c r="A19" s="12" t="s">
        <v>90</v>
      </c>
      <c r="B19" s="13" t="s">
        <v>33</v>
      </c>
      <c r="C19" s="14">
        <v>200000</v>
      </c>
      <c r="D19" s="41">
        <v>145519.65</v>
      </c>
    </row>
    <row r="20" spans="1:4" ht="21">
      <c r="A20" s="12" t="s">
        <v>91</v>
      </c>
      <c r="B20" s="13" t="s">
        <v>34</v>
      </c>
      <c r="C20" s="14">
        <v>22000000</v>
      </c>
      <c r="D20" s="41">
        <v>6953161</v>
      </c>
    </row>
    <row r="21" spans="1:4" ht="21">
      <c r="A21" s="12" t="s">
        <v>92</v>
      </c>
      <c r="B21" s="13" t="s">
        <v>70</v>
      </c>
      <c r="C21" s="14">
        <v>10000</v>
      </c>
      <c r="D21" s="41">
        <v>12700</v>
      </c>
    </row>
    <row r="22" spans="1:4" ht="21">
      <c r="A22" s="16" t="s">
        <v>37</v>
      </c>
      <c r="B22" s="17"/>
      <c r="C22" s="18">
        <f>SUM(C8:C21)</f>
        <v>50360000</v>
      </c>
      <c r="D22" s="43">
        <f>SUM(D8:D21)</f>
        <v>30104884.31</v>
      </c>
    </row>
    <row r="23" spans="1:4" ht="21">
      <c r="A23" s="40" t="s">
        <v>40</v>
      </c>
      <c r="B23" s="12"/>
      <c r="C23" s="14"/>
      <c r="D23" s="41"/>
    </row>
    <row r="24" spans="1:4" ht="21">
      <c r="A24" s="12" t="s">
        <v>93</v>
      </c>
      <c r="B24" s="13" t="s">
        <v>23</v>
      </c>
      <c r="C24" s="14">
        <v>50000</v>
      </c>
      <c r="D24" s="41">
        <v>92514.5</v>
      </c>
    </row>
    <row r="25" spans="1:4" ht="21">
      <c r="A25" s="12" t="s">
        <v>94</v>
      </c>
      <c r="B25" s="13" t="s">
        <v>25</v>
      </c>
      <c r="C25" s="14">
        <v>850000</v>
      </c>
      <c r="D25" s="41">
        <v>549110</v>
      </c>
    </row>
    <row r="26" spans="1:4" ht="21">
      <c r="A26" s="12" t="s">
        <v>95</v>
      </c>
      <c r="B26" s="13" t="s">
        <v>22</v>
      </c>
      <c r="C26" s="14">
        <v>8000</v>
      </c>
      <c r="D26" s="41">
        <v>9200</v>
      </c>
    </row>
    <row r="27" spans="1:5" ht="21">
      <c r="A27" s="12" t="s">
        <v>144</v>
      </c>
      <c r="B27" s="13" t="s">
        <v>49</v>
      </c>
      <c r="C27" s="14">
        <v>20000</v>
      </c>
      <c r="D27" s="41">
        <v>1818</v>
      </c>
      <c r="E27" s="4" t="s">
        <v>114</v>
      </c>
    </row>
    <row r="28" spans="1:4" ht="21">
      <c r="A28" s="12" t="s">
        <v>100</v>
      </c>
      <c r="B28" s="13" t="s">
        <v>98</v>
      </c>
      <c r="C28" s="14">
        <v>5000</v>
      </c>
      <c r="D28" s="41">
        <v>31040</v>
      </c>
    </row>
    <row r="29" spans="1:4" ht="21">
      <c r="A29" s="12" t="s">
        <v>96</v>
      </c>
      <c r="B29" s="13" t="s">
        <v>24</v>
      </c>
      <c r="C29" s="14">
        <v>5000</v>
      </c>
      <c r="D29" s="41">
        <v>2840</v>
      </c>
    </row>
    <row r="30" spans="1:4" ht="21">
      <c r="A30" s="12" t="s">
        <v>123</v>
      </c>
      <c r="B30" s="13" t="s">
        <v>109</v>
      </c>
      <c r="C30" s="14">
        <v>20000</v>
      </c>
      <c r="D30" s="41">
        <v>29620</v>
      </c>
    </row>
    <row r="31" spans="1:4" ht="21">
      <c r="A31" s="12" t="s">
        <v>111</v>
      </c>
      <c r="B31" s="13" t="s">
        <v>99</v>
      </c>
      <c r="C31" s="14">
        <v>50000</v>
      </c>
      <c r="D31" s="41">
        <v>61350</v>
      </c>
    </row>
    <row r="32" spans="1:4" ht="21">
      <c r="A32" s="12" t="s">
        <v>110</v>
      </c>
      <c r="B32" s="13"/>
      <c r="C32" s="14">
        <v>2000</v>
      </c>
      <c r="D32" s="41">
        <v>2630</v>
      </c>
    </row>
    <row r="33" spans="1:4" ht="21">
      <c r="A33" s="16" t="s">
        <v>37</v>
      </c>
      <c r="B33" s="17"/>
      <c r="C33" s="18">
        <f>SUM(C24:C32)</f>
        <v>1010000</v>
      </c>
      <c r="D33" s="43">
        <f>SUM(D24:D32)</f>
        <v>780122.5</v>
      </c>
    </row>
    <row r="34" spans="1:4" ht="21">
      <c r="A34" s="44"/>
      <c r="B34" s="13"/>
      <c r="C34" s="45"/>
      <c r="D34" s="46"/>
    </row>
    <row r="35" spans="1:4" ht="21">
      <c r="A35" s="42" t="s">
        <v>56</v>
      </c>
      <c r="B35" s="13"/>
      <c r="C35" s="14"/>
      <c r="D35" s="41"/>
    </row>
    <row r="36" spans="1:4" ht="21">
      <c r="A36" s="12" t="s">
        <v>64</v>
      </c>
      <c r="B36" s="13" t="s">
        <v>44</v>
      </c>
      <c r="C36" s="14">
        <v>400000</v>
      </c>
      <c r="D36" s="41">
        <v>239790.08</v>
      </c>
    </row>
    <row r="37" spans="1:4" ht="21">
      <c r="A37" s="16" t="s">
        <v>37</v>
      </c>
      <c r="B37" s="17"/>
      <c r="C37" s="18">
        <f>SUM(C36:C36)</f>
        <v>400000</v>
      </c>
      <c r="D37" s="43">
        <f>SUM(D36:D36)</f>
        <v>239790.08</v>
      </c>
    </row>
    <row r="38" spans="1:4" ht="21">
      <c r="A38" s="42" t="s">
        <v>57</v>
      </c>
      <c r="B38" s="13"/>
      <c r="C38" s="14"/>
      <c r="D38" s="41"/>
    </row>
    <row r="39" spans="1:4" ht="21">
      <c r="A39" s="12" t="s">
        <v>69</v>
      </c>
      <c r="B39" s="13" t="s">
        <v>26</v>
      </c>
      <c r="C39" s="14">
        <v>200000</v>
      </c>
      <c r="D39" s="41">
        <v>98350</v>
      </c>
    </row>
    <row r="40" spans="1:4" ht="21">
      <c r="A40" s="12" t="s">
        <v>67</v>
      </c>
      <c r="B40" s="13" t="s">
        <v>68</v>
      </c>
      <c r="C40" s="14">
        <v>30000</v>
      </c>
      <c r="D40" s="41">
        <v>89334.4</v>
      </c>
    </row>
    <row r="41" spans="1:4" ht="21">
      <c r="A41" s="16" t="s">
        <v>37</v>
      </c>
      <c r="B41" s="17"/>
      <c r="C41" s="18">
        <f>SUM(C39:C40)</f>
        <v>230000</v>
      </c>
      <c r="D41" s="43">
        <f>SUM(D39:D40)</f>
        <v>187684.4</v>
      </c>
    </row>
    <row r="42" spans="1:4" ht="21">
      <c r="A42" s="47" t="s">
        <v>112</v>
      </c>
      <c r="B42" s="17"/>
      <c r="C42" s="18"/>
      <c r="D42" s="43"/>
    </row>
    <row r="43" spans="1:4" ht="21">
      <c r="A43" s="48" t="s">
        <v>113</v>
      </c>
      <c r="B43" s="17"/>
      <c r="C43" s="49">
        <v>0</v>
      </c>
      <c r="D43" s="43">
        <v>0</v>
      </c>
    </row>
    <row r="44" spans="1:4" ht="21">
      <c r="A44" s="16" t="s">
        <v>37</v>
      </c>
      <c r="B44" s="17"/>
      <c r="C44" s="18">
        <f>+C43</f>
        <v>0</v>
      </c>
      <c r="D44" s="18">
        <f>+D43</f>
        <v>0</v>
      </c>
    </row>
    <row r="45" spans="1:4" ht="21">
      <c r="A45" s="42" t="s">
        <v>58</v>
      </c>
      <c r="B45" s="13"/>
      <c r="C45" s="14"/>
      <c r="D45" s="50"/>
    </row>
    <row r="46" spans="1:4" ht="21">
      <c r="A46" s="42" t="s">
        <v>59</v>
      </c>
      <c r="B46" s="13"/>
      <c r="C46" s="14"/>
      <c r="D46" s="41"/>
    </row>
    <row r="47" spans="1:4" ht="21">
      <c r="A47" s="12" t="s">
        <v>88</v>
      </c>
      <c r="B47" s="13" t="s">
        <v>97</v>
      </c>
      <c r="C47" s="14">
        <v>13000000</v>
      </c>
      <c r="D47" s="41">
        <v>7577314</v>
      </c>
    </row>
    <row r="48" spans="1:4" ht="21">
      <c r="A48" s="12" t="s">
        <v>172</v>
      </c>
      <c r="B48" s="13" t="s">
        <v>97</v>
      </c>
      <c r="C48" s="14"/>
      <c r="D48" s="41">
        <v>1498350</v>
      </c>
    </row>
    <row r="49" spans="1:4" ht="21">
      <c r="A49" s="12" t="s">
        <v>173</v>
      </c>
      <c r="B49" s="13" t="s">
        <v>97</v>
      </c>
      <c r="C49" s="14"/>
      <c r="D49" s="41">
        <v>3402600</v>
      </c>
    </row>
    <row r="50" spans="1:4" ht="21">
      <c r="A50" s="12" t="s">
        <v>174</v>
      </c>
      <c r="B50" s="13" t="s">
        <v>97</v>
      </c>
      <c r="C50" s="14"/>
      <c r="D50" s="41">
        <v>12000</v>
      </c>
    </row>
    <row r="51" spans="1:4" ht="21">
      <c r="A51" s="16" t="s">
        <v>37</v>
      </c>
      <c r="B51" s="17"/>
      <c r="C51" s="18">
        <f>SUM(C47:C50)</f>
        <v>13000000</v>
      </c>
      <c r="D51" s="43">
        <f>SUM(D47:D50)</f>
        <v>12490264</v>
      </c>
    </row>
    <row r="52" spans="1:5" ht="21">
      <c r="A52" s="16" t="s">
        <v>103</v>
      </c>
      <c r="B52" s="17"/>
      <c r="C52" s="18">
        <f>+C22+C33+C37+C41+C51+C44</f>
        <v>65000000</v>
      </c>
      <c r="D52" s="73">
        <f>+D22+D33+D37+D41+D44+D51</f>
        <v>43802745.28999999</v>
      </c>
      <c r="E52" s="74"/>
    </row>
    <row r="53" spans="1:4" ht="32.25" customHeight="1">
      <c r="A53" s="75" t="s">
        <v>101</v>
      </c>
      <c r="B53" s="13"/>
      <c r="C53" s="14"/>
      <c r="D53" s="41"/>
    </row>
    <row r="54" spans="1:4" ht="21">
      <c r="A54" s="40" t="s">
        <v>168</v>
      </c>
      <c r="B54" s="13"/>
      <c r="C54" s="14"/>
      <c r="D54" s="41"/>
    </row>
    <row r="55" spans="1:4" ht="21">
      <c r="A55" s="12" t="s">
        <v>163</v>
      </c>
      <c r="B55" s="13" t="s">
        <v>41</v>
      </c>
      <c r="C55" s="14"/>
      <c r="D55" s="41">
        <v>1084742</v>
      </c>
    </row>
    <row r="56" spans="1:4" ht="21">
      <c r="A56" s="12" t="s">
        <v>164</v>
      </c>
      <c r="B56" s="13" t="s">
        <v>41</v>
      </c>
      <c r="C56" s="14"/>
      <c r="D56" s="41">
        <v>9721000</v>
      </c>
    </row>
    <row r="57" spans="1:4" ht="21">
      <c r="A57" s="12" t="s">
        <v>165</v>
      </c>
      <c r="B57" s="13" t="s">
        <v>41</v>
      </c>
      <c r="C57" s="14"/>
      <c r="D57" s="41">
        <v>1592800</v>
      </c>
    </row>
    <row r="58" spans="1:5" ht="21">
      <c r="A58" s="12" t="s">
        <v>185</v>
      </c>
      <c r="B58" s="13" t="s">
        <v>97</v>
      </c>
      <c r="C58" s="14"/>
      <c r="D58" s="41">
        <v>22500</v>
      </c>
      <c r="E58" s="15"/>
    </row>
    <row r="59" spans="1:4" ht="21">
      <c r="A59" s="12" t="s">
        <v>186</v>
      </c>
      <c r="B59" s="13" t="s">
        <v>41</v>
      </c>
      <c r="C59" s="14"/>
      <c r="D59" s="41">
        <v>165000</v>
      </c>
    </row>
    <row r="60" spans="1:4" ht="21">
      <c r="A60" s="12" t="s">
        <v>187</v>
      </c>
      <c r="B60" s="13" t="s">
        <v>41</v>
      </c>
      <c r="C60" s="14"/>
      <c r="D60" s="41">
        <v>192100</v>
      </c>
    </row>
    <row r="61" spans="1:4" ht="21">
      <c r="A61" s="12" t="s">
        <v>188</v>
      </c>
      <c r="B61" s="13" t="s">
        <v>41</v>
      </c>
      <c r="C61" s="14"/>
      <c r="D61" s="41">
        <v>35000</v>
      </c>
    </row>
    <row r="62" spans="1:4" ht="21">
      <c r="A62" s="12" t="s">
        <v>189</v>
      </c>
      <c r="B62" s="13" t="s">
        <v>41</v>
      </c>
      <c r="C62" s="14"/>
      <c r="D62" s="41">
        <v>25000</v>
      </c>
    </row>
    <row r="63" spans="1:4" ht="21">
      <c r="A63" s="12" t="s">
        <v>190</v>
      </c>
      <c r="B63" s="13" t="s">
        <v>41</v>
      </c>
      <c r="C63" s="14"/>
      <c r="D63" s="41">
        <v>73100</v>
      </c>
    </row>
    <row r="64" spans="1:4" ht="21">
      <c r="A64" s="12" t="s">
        <v>191</v>
      </c>
      <c r="B64" s="13" t="s">
        <v>41</v>
      </c>
      <c r="C64" s="14"/>
      <c r="D64" s="41">
        <v>472665</v>
      </c>
    </row>
    <row r="65" spans="1:4" ht="21">
      <c r="A65" s="40" t="s">
        <v>102</v>
      </c>
      <c r="B65" s="13"/>
      <c r="C65" s="14"/>
      <c r="D65" s="41"/>
    </row>
    <row r="66" spans="1:4" ht="21">
      <c r="A66" s="12" t="s">
        <v>192</v>
      </c>
      <c r="B66" s="13" t="s">
        <v>169</v>
      </c>
      <c r="C66" s="14"/>
      <c r="D66" s="41">
        <v>40000</v>
      </c>
    </row>
    <row r="67" spans="1:4" ht="21">
      <c r="A67" s="12" t="s">
        <v>193</v>
      </c>
      <c r="B67" s="13" t="s">
        <v>169</v>
      </c>
      <c r="C67" s="14"/>
      <c r="D67" s="41">
        <v>143460</v>
      </c>
    </row>
    <row r="68" spans="1:4" ht="21">
      <c r="A68" s="16" t="s">
        <v>37</v>
      </c>
      <c r="B68" s="17"/>
      <c r="C68" s="18">
        <f>SUM(C55:C60)</f>
        <v>0</v>
      </c>
      <c r="D68" s="43">
        <f>SUM(D55:D67)</f>
        <v>13567367</v>
      </c>
    </row>
    <row r="69" spans="1:5" ht="21">
      <c r="A69" s="16" t="s">
        <v>5</v>
      </c>
      <c r="B69" s="51"/>
      <c r="C69" s="18">
        <v>0</v>
      </c>
      <c r="D69" s="18">
        <f>SUM(D52+D68)</f>
        <v>57370112.28999999</v>
      </c>
      <c r="E69" s="8"/>
    </row>
  </sheetData>
  <sheetProtection/>
  <mergeCells count="3">
    <mergeCell ref="A1:D1"/>
    <mergeCell ref="A2:D2"/>
    <mergeCell ref="A3:D3"/>
  </mergeCells>
  <printOptions/>
  <pageMargins left="0.24" right="0.15748031496062992" top="0.55" bottom="0.57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4" sqref="A14"/>
    </sheetView>
  </sheetViews>
  <sheetFormatPr defaultColWidth="9.140625" defaultRowHeight="21.75"/>
  <cols>
    <col min="1" max="1" width="36.57421875" style="4" customWidth="1"/>
    <col min="2" max="4" width="16.140625" style="4" customWidth="1"/>
    <col min="5" max="16384" width="9.140625" style="4" customWidth="1"/>
  </cols>
  <sheetData>
    <row r="1" spans="1:4" ht="21">
      <c r="A1" s="79" t="s">
        <v>35</v>
      </c>
      <c r="B1" s="79"/>
      <c r="C1" s="79"/>
      <c r="D1" s="79"/>
    </row>
    <row r="2" spans="1:4" ht="21">
      <c r="A2" s="79" t="s">
        <v>137</v>
      </c>
      <c r="B2" s="79"/>
      <c r="C2" s="79"/>
      <c r="D2" s="79"/>
    </row>
    <row r="3" spans="1:4" ht="21">
      <c r="A3" s="79" t="s">
        <v>184</v>
      </c>
      <c r="B3" s="79"/>
      <c r="C3" s="79"/>
      <c r="D3" s="79"/>
    </row>
    <row r="4" spans="1:4" ht="21">
      <c r="A4" s="82" t="s">
        <v>139</v>
      </c>
      <c r="B4" s="83"/>
      <c r="C4" s="83"/>
      <c r="D4" s="83"/>
    </row>
    <row r="5" spans="1:4" ht="33.75" customHeight="1">
      <c r="A5" s="37" t="s">
        <v>0</v>
      </c>
      <c r="B5" s="37" t="s">
        <v>61</v>
      </c>
      <c r="C5" s="37" t="s">
        <v>62</v>
      </c>
      <c r="D5" s="37" t="s">
        <v>63</v>
      </c>
    </row>
    <row r="6" spans="1:4" ht="21">
      <c r="A6" s="12" t="s">
        <v>12</v>
      </c>
      <c r="B6" s="14">
        <f>22808.95+1907.36+38095.73+400+35633.98+15584.85+11502.76+34391.29+28419.1+150+13448.27</f>
        <v>202342.29</v>
      </c>
      <c r="C6" s="14">
        <f>22808.95+1907.36+38095.73+36033.98+15584.85+11502.76+34391.29+28419.1</f>
        <v>188744.02000000002</v>
      </c>
      <c r="D6" s="14">
        <f aca="true" t="shared" si="0" ref="D6:D14">SUM(B6-C6)</f>
        <v>13598.26999999999</v>
      </c>
    </row>
    <row r="7" spans="1:4" ht="21">
      <c r="A7" s="12" t="s">
        <v>130</v>
      </c>
      <c r="B7" s="14">
        <f>1054661.5+13325+16450+9985+189180+163850</f>
        <v>1447451.5</v>
      </c>
      <c r="C7" s="14">
        <f>71250+52500+51000+139750</f>
        <v>314500</v>
      </c>
      <c r="D7" s="14">
        <f t="shared" si="0"/>
        <v>1132951.5</v>
      </c>
    </row>
    <row r="8" spans="1:4" ht="21">
      <c r="A8" s="12" t="s">
        <v>129</v>
      </c>
      <c r="B8" s="14">
        <f>710670+189180+345000</f>
        <v>1244850</v>
      </c>
      <c r="C8" s="14">
        <f>710670+189180+230000</f>
        <v>1129850</v>
      </c>
      <c r="D8" s="14">
        <f>SUM(B8-C8)</f>
        <v>115000</v>
      </c>
    </row>
    <row r="9" spans="1:4" ht="21">
      <c r="A9" s="12" t="s">
        <v>142</v>
      </c>
      <c r="B9" s="14">
        <f>36130+21066+23147+23052+19885+23052+23884+20928+19355</f>
        <v>210499</v>
      </c>
      <c r="C9" s="14">
        <f>36130+21066+23147+23052+23052+22369+21400+20928</f>
        <v>191144</v>
      </c>
      <c r="D9" s="14">
        <f t="shared" si="0"/>
        <v>19355</v>
      </c>
    </row>
    <row r="10" spans="1:4" ht="21">
      <c r="A10" s="12" t="s">
        <v>3</v>
      </c>
      <c r="B10" s="14">
        <f>8533.3+3.5+48.25+0.4+126.5+234.6+263.45+746.5+118.55</f>
        <v>10075.05</v>
      </c>
      <c r="C10" s="14"/>
      <c r="D10" s="14">
        <f t="shared" si="0"/>
        <v>10075.05</v>
      </c>
    </row>
    <row r="11" spans="1:4" ht="21">
      <c r="A11" s="12" t="s">
        <v>4</v>
      </c>
      <c r="B11" s="14">
        <f>29801.52+4.2+57.9+0.48+151.8+281.52+316.14+895.8+142.26</f>
        <v>31651.62</v>
      </c>
      <c r="C11" s="14"/>
      <c r="D11" s="14">
        <f t="shared" si="0"/>
        <v>31651.62</v>
      </c>
    </row>
    <row r="12" spans="1:4" ht="21">
      <c r="A12" s="12" t="s">
        <v>166</v>
      </c>
      <c r="B12" s="14">
        <f>1092+8440+34985</f>
        <v>44517</v>
      </c>
      <c r="C12" s="14">
        <f>1092+8440+34985</f>
        <v>44517</v>
      </c>
      <c r="D12" s="14">
        <f t="shared" si="0"/>
        <v>0</v>
      </c>
    </row>
    <row r="13" spans="1:4" ht="21">
      <c r="A13" s="12" t="s">
        <v>195</v>
      </c>
      <c r="B13" s="14">
        <v>13202</v>
      </c>
      <c r="C13" s="14">
        <v>13202</v>
      </c>
      <c r="D13" s="14">
        <f t="shared" si="0"/>
        <v>0</v>
      </c>
    </row>
    <row r="14" spans="1:4" ht="21">
      <c r="A14" s="12" t="s">
        <v>177</v>
      </c>
      <c r="B14" s="14">
        <v>2188327.62</v>
      </c>
      <c r="C14" s="14"/>
      <c r="D14" s="14">
        <f t="shared" si="0"/>
        <v>2188327.62</v>
      </c>
    </row>
    <row r="15" spans="1:4" ht="21.75" thickBot="1">
      <c r="A15" s="52" t="s">
        <v>37</v>
      </c>
      <c r="B15" s="53">
        <f>SUM(B6:B14)</f>
        <v>5392916.08</v>
      </c>
      <c r="C15" s="53">
        <f>SUM(C6:C14)</f>
        <v>1881957.02</v>
      </c>
      <c r="D15" s="53">
        <f>SUM(D6:D14)</f>
        <v>3510959.0600000005</v>
      </c>
    </row>
    <row r="16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4" sqref="A4"/>
    </sheetView>
  </sheetViews>
  <sheetFormatPr defaultColWidth="9.140625" defaultRowHeight="21.75"/>
  <cols>
    <col min="1" max="1" width="12.28125" style="4" customWidth="1"/>
    <col min="2" max="2" width="61.8515625" style="4" customWidth="1"/>
    <col min="3" max="3" width="16.28125" style="4" customWidth="1"/>
    <col min="4" max="4" width="11.28125" style="4" bestFit="1" customWidth="1"/>
    <col min="5" max="16384" width="9.140625" style="4" customWidth="1"/>
  </cols>
  <sheetData>
    <row r="1" spans="1:3" ht="21">
      <c r="A1" s="79" t="s">
        <v>35</v>
      </c>
      <c r="B1" s="79"/>
      <c r="C1" s="79"/>
    </row>
    <row r="2" spans="1:3" ht="21">
      <c r="A2" s="79" t="s">
        <v>60</v>
      </c>
      <c r="B2" s="79"/>
      <c r="C2" s="79"/>
    </row>
    <row r="3" spans="1:3" ht="21">
      <c r="A3" s="79" t="s">
        <v>184</v>
      </c>
      <c r="B3" s="79"/>
      <c r="C3" s="79"/>
    </row>
    <row r="4" spans="1:3" ht="21">
      <c r="A4" s="11" t="s">
        <v>140</v>
      </c>
      <c r="B4" s="6"/>
      <c r="C4" s="6"/>
    </row>
    <row r="5" spans="1:3" ht="21">
      <c r="A5" s="5" t="s">
        <v>138</v>
      </c>
      <c r="B5" s="6"/>
      <c r="C5" s="6"/>
    </row>
    <row r="6" spans="1:3" ht="21">
      <c r="A6" s="7"/>
      <c r="B6" s="2" t="s">
        <v>87</v>
      </c>
      <c r="C6" s="1">
        <f>2735160-2695423</f>
        <v>39737</v>
      </c>
    </row>
    <row r="7" spans="1:3" ht="21.75" thickBot="1">
      <c r="A7" s="7"/>
      <c r="B7" s="9" t="s">
        <v>5</v>
      </c>
      <c r="C7" s="10">
        <f>SUM(C6:C6)</f>
        <v>39737</v>
      </c>
    </row>
    <row r="8" spans="1:3" ht="21.75" thickTop="1">
      <c r="A8" s="7"/>
      <c r="C8" s="8"/>
    </row>
    <row r="9" spans="1:3" ht="21">
      <c r="A9" s="7"/>
      <c r="C9" s="8"/>
    </row>
    <row r="10" spans="1:3" ht="21">
      <c r="A10" s="7"/>
      <c r="C10" s="8"/>
    </row>
    <row r="11" spans="1:3" ht="21">
      <c r="A11" s="7"/>
      <c r="C11" s="8"/>
    </row>
    <row r="12" spans="1:3" ht="21">
      <c r="A12" s="7"/>
      <c r="C12" s="8"/>
    </row>
    <row r="13" spans="1:3" ht="21">
      <c r="A13" s="7"/>
      <c r="C13" s="8"/>
    </row>
    <row r="14" spans="1:3" ht="21">
      <c r="A14" s="7"/>
      <c r="C14" s="8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4" sqref="A4"/>
    </sheetView>
  </sheetViews>
  <sheetFormatPr defaultColWidth="9.140625" defaultRowHeight="21.75"/>
  <cols>
    <col min="1" max="1" width="7.140625" style="4" customWidth="1"/>
    <col min="2" max="2" width="5.00390625" style="4" customWidth="1"/>
    <col min="3" max="3" width="82.421875" style="4" customWidth="1"/>
    <col min="4" max="4" width="16.57421875" style="2" customWidth="1"/>
    <col min="5" max="6" width="14.140625" style="4" bestFit="1" customWidth="1"/>
    <col min="7" max="16384" width="9.140625" style="4" customWidth="1"/>
  </cols>
  <sheetData>
    <row r="1" spans="1:4" ht="23.25" customHeight="1">
      <c r="A1" s="79" t="s">
        <v>35</v>
      </c>
      <c r="B1" s="79"/>
      <c r="C1" s="79"/>
      <c r="D1" s="79"/>
    </row>
    <row r="2" spans="1:4" ht="23.25" customHeight="1">
      <c r="A2" s="79" t="s">
        <v>60</v>
      </c>
      <c r="B2" s="79"/>
      <c r="C2" s="79"/>
      <c r="D2" s="79"/>
    </row>
    <row r="3" spans="1:4" ht="23.25" customHeight="1">
      <c r="A3" s="79" t="s">
        <v>184</v>
      </c>
      <c r="B3" s="79"/>
      <c r="C3" s="79"/>
      <c r="D3" s="79"/>
    </row>
    <row r="4" spans="1:4" ht="21">
      <c r="A4" s="11" t="s">
        <v>141</v>
      </c>
      <c r="C4" s="6"/>
      <c r="D4" s="55"/>
    </row>
    <row r="5" spans="1:8" ht="21">
      <c r="A5" s="7" t="s">
        <v>138</v>
      </c>
      <c r="E5" s="2"/>
      <c r="F5" s="2"/>
      <c r="G5" s="2"/>
      <c r="H5" s="2"/>
    </row>
    <row r="6" spans="1:4" ht="23.25" customHeight="1">
      <c r="A6" s="61" t="s">
        <v>124</v>
      </c>
      <c r="B6" s="87" t="s">
        <v>134</v>
      </c>
      <c r="C6" s="88"/>
      <c r="D6" s="57" t="s">
        <v>133</v>
      </c>
    </row>
    <row r="7" spans="1:5" ht="23.25" customHeight="1">
      <c r="A7" s="63"/>
      <c r="B7" s="65" t="s">
        <v>145</v>
      </c>
      <c r="C7" s="58"/>
      <c r="D7" s="69"/>
      <c r="E7" s="15"/>
    </row>
    <row r="8" spans="1:4" ht="37.5">
      <c r="A8" s="61">
        <v>1</v>
      </c>
      <c r="B8" s="64"/>
      <c r="C8" s="66" t="s">
        <v>146</v>
      </c>
      <c r="D8" s="70">
        <f>109000-103550</f>
        <v>5450</v>
      </c>
    </row>
    <row r="9" spans="1:4" ht="21">
      <c r="A9" s="61"/>
      <c r="B9" s="67" t="s">
        <v>147</v>
      </c>
      <c r="C9" s="59"/>
      <c r="D9" s="62"/>
    </row>
    <row r="10" spans="1:4" ht="21">
      <c r="A10" s="61">
        <v>2</v>
      </c>
      <c r="B10" s="58"/>
      <c r="C10" s="66" t="s">
        <v>148</v>
      </c>
      <c r="D10" s="68">
        <f>752000-746345</f>
        <v>5655</v>
      </c>
    </row>
    <row r="11" spans="1:4" ht="21">
      <c r="A11" s="84" t="s">
        <v>135</v>
      </c>
      <c r="B11" s="85"/>
      <c r="C11" s="86"/>
      <c r="D11" s="60">
        <f>SUM(D7:D10)</f>
        <v>11105</v>
      </c>
    </row>
  </sheetData>
  <sheetProtection/>
  <mergeCells count="5">
    <mergeCell ref="A1:D1"/>
    <mergeCell ref="A2:D2"/>
    <mergeCell ref="A3:D3"/>
    <mergeCell ref="A11:C11"/>
    <mergeCell ref="B6:C6"/>
  </mergeCells>
  <printOptions/>
  <pageMargins left="0.39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0">
      <selection activeCell="C71" sqref="C71"/>
    </sheetView>
  </sheetViews>
  <sheetFormatPr defaultColWidth="9.140625" defaultRowHeight="21.75"/>
  <cols>
    <col min="1" max="1" width="69.8515625" style="71" customWidth="1"/>
  </cols>
  <sheetData>
    <row r="1" ht="21.75">
      <c r="A1" s="72" t="s">
        <v>42</v>
      </c>
    </row>
    <row r="2" ht="21.75">
      <c r="A2" s="72" t="s">
        <v>43</v>
      </c>
    </row>
    <row r="3" ht="21.75">
      <c r="A3" s="72" t="s">
        <v>149</v>
      </c>
    </row>
    <row r="4" ht="21.75">
      <c r="A4" s="72" t="s">
        <v>154</v>
      </c>
    </row>
    <row r="5" ht="21.75">
      <c r="A5" s="72" t="s">
        <v>79</v>
      </c>
    </row>
    <row r="6" ht="21.75">
      <c r="A6" s="72" t="s">
        <v>78</v>
      </c>
    </row>
    <row r="7" ht="21.75">
      <c r="A7" s="72" t="s">
        <v>80</v>
      </c>
    </row>
    <row r="8" ht="21.75">
      <c r="A8" s="72" t="s">
        <v>150</v>
      </c>
    </row>
    <row r="9" ht="21.75">
      <c r="A9" s="72" t="s">
        <v>151</v>
      </c>
    </row>
    <row r="10" ht="21.75">
      <c r="A10" s="72" t="s">
        <v>152</v>
      </c>
    </row>
    <row r="11" ht="21.75">
      <c r="A11" s="72" t="s">
        <v>81</v>
      </c>
    </row>
    <row r="12" ht="21.75">
      <c r="A12" s="72" t="s">
        <v>153</v>
      </c>
    </row>
    <row r="13" ht="24">
      <c r="A13" s="77" t="s">
        <v>180</v>
      </c>
    </row>
    <row r="14" ht="24">
      <c r="A14" s="77" t="s">
        <v>180</v>
      </c>
    </row>
    <row r="15" ht="24">
      <c r="A15" s="77" t="s">
        <v>181</v>
      </c>
    </row>
    <row r="16" ht="24">
      <c r="A16" s="77" t="s">
        <v>181</v>
      </c>
    </row>
    <row r="17" ht="24">
      <c r="A17" s="77" t="s">
        <v>171</v>
      </c>
    </row>
    <row r="18" ht="24">
      <c r="A18" s="77" t="s">
        <v>171</v>
      </c>
    </row>
    <row r="19" ht="24">
      <c r="A19" s="77" t="s">
        <v>179</v>
      </c>
    </row>
    <row r="20" ht="24">
      <c r="A20" s="77" t="s">
        <v>179</v>
      </c>
    </row>
    <row r="21" ht="23.25">
      <c r="A21" s="78" t="s">
        <v>183</v>
      </c>
    </row>
    <row r="22" ht="23.25">
      <c r="A22" s="78" t="s">
        <v>183</v>
      </c>
    </row>
    <row r="23" ht="23.25">
      <c r="A23" s="78" t="s">
        <v>182</v>
      </c>
    </row>
    <row r="24" ht="23.25">
      <c r="A24" s="78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2015-07-06T08:01:23Z</cp:lastPrinted>
  <dcterms:created xsi:type="dcterms:W3CDTF">2004-08-31T04:38:21Z</dcterms:created>
  <dcterms:modified xsi:type="dcterms:W3CDTF">2017-06-15T02:32:32Z</dcterms:modified>
  <cp:category/>
  <cp:version/>
  <cp:contentType/>
  <cp:contentStatus/>
</cp:coreProperties>
</file>